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1" documentId="11_C35BF36E5BC27EDC2A37D9FB06B3DD83278E6D18" xr6:coauthVersionLast="47" xr6:coauthVersionMax="47" xr10:uidLastSave="{81A653A1-10C7-4484-A224-3974A8782587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16 PB1374" sheetId="2" r:id="rId2"/>
    <sheet name="722 - PB720" sheetId="3" state="hidden" r:id="rId3"/>
    <sheet name="722 - PB1186" sheetId="4" state="hidden" r:id="rId4"/>
    <sheet name="Hoja1" sheetId="6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'B16 PB1374'!$A$1:$K$9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21" i="2"/>
  <c r="I21" i="2"/>
  <c r="J20" i="2"/>
  <c r="I20" i="2"/>
  <c r="J19" i="2"/>
  <c r="O8" i="2" s="1"/>
  <c r="I19" i="2"/>
  <c r="J18" i="2"/>
  <c r="I18" i="2"/>
  <c r="J17" i="2"/>
  <c r="O7" i="2" s="1"/>
  <c r="I17" i="2"/>
  <c r="N7" i="2" s="1"/>
  <c r="J16" i="2"/>
  <c r="I16" i="2"/>
  <c r="I15" i="2"/>
  <c r="K15" i="2" s="1"/>
  <c r="J14" i="2"/>
  <c r="I14" i="2"/>
  <c r="J13" i="2"/>
  <c r="O6" i="2" s="1"/>
  <c r="I13" i="2"/>
  <c r="N6" i="2" s="1"/>
  <c r="J12" i="2"/>
  <c r="I12" i="2"/>
  <c r="J11" i="2"/>
  <c r="I11" i="2"/>
  <c r="N5" i="2" s="1"/>
  <c r="J10" i="2"/>
  <c r="O5" i="2" s="1"/>
  <c r="I10" i="2"/>
  <c r="J9" i="2"/>
  <c r="I9" i="2"/>
  <c r="J8" i="2"/>
  <c r="O4" i="2" s="1"/>
  <c r="I8" i="2"/>
  <c r="J7" i="2"/>
  <c r="I7" i="2"/>
  <c r="J6" i="2"/>
  <c r="I6" i="2"/>
  <c r="J5" i="2"/>
  <c r="I5" i="2"/>
  <c r="J4" i="2"/>
  <c r="I4" i="2"/>
  <c r="J3" i="2"/>
  <c r="I3" i="2"/>
  <c r="J2" i="2"/>
  <c r="I2" i="2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N8" i="2" l="1"/>
  <c r="N3" i="2"/>
  <c r="O3" i="2"/>
  <c r="V3" i="2" s="1"/>
  <c r="N4" i="2"/>
  <c r="N2" i="2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U2" i="2"/>
  <c r="O2" i="2"/>
  <c r="K2" i="2"/>
  <c r="K3" i="2"/>
  <c r="U3" i="2"/>
  <c r="K4" i="2"/>
  <c r="U4" i="2"/>
  <c r="V4" i="2"/>
  <c r="Y4" i="2" s="1"/>
  <c r="R4" i="2"/>
  <c r="K5" i="2"/>
  <c r="U5" i="2"/>
  <c r="V5" i="2"/>
  <c r="R5" i="2"/>
  <c r="K6" i="2"/>
  <c r="U6" i="2"/>
  <c r="V6" i="2"/>
  <c r="Y6" i="2" s="1"/>
  <c r="R6" i="2"/>
  <c r="K7" i="2"/>
  <c r="U7" i="2"/>
  <c r="V7" i="2"/>
  <c r="R7" i="2"/>
  <c r="K8" i="2"/>
  <c r="U8" i="2"/>
  <c r="V8" i="2"/>
  <c r="Y8" i="2" s="1"/>
  <c r="R8" i="2"/>
  <c r="K9" i="2"/>
  <c r="K10" i="2"/>
  <c r="K11" i="2"/>
  <c r="K12" i="2"/>
  <c r="K13" i="2"/>
  <c r="K14" i="2"/>
  <c r="K16" i="2"/>
  <c r="K17" i="2"/>
  <c r="K18" i="2"/>
  <c r="K19" i="2"/>
  <c r="K20" i="2"/>
  <c r="K21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R3" i="2" l="1"/>
  <c r="Y7" i="2"/>
  <c r="Y5" i="2"/>
  <c r="Y3" i="2"/>
  <c r="O23" i="4"/>
  <c r="X2" i="4"/>
  <c r="AA2" i="4" s="1"/>
  <c r="S2" i="4"/>
  <c r="P23" i="4" s="1"/>
  <c r="O23" i="3"/>
  <c r="X2" i="3"/>
  <c r="AA2" i="3" s="1"/>
  <c r="S2" i="3"/>
  <c r="P23" i="3" s="1"/>
  <c r="V2" i="2"/>
  <c r="Y2" i="2" s="1"/>
  <c r="R2" i="2"/>
  <c r="P23" i="1"/>
  <c r="Y2" i="1"/>
  <c r="AB2" i="1" s="1"/>
  <c r="T2" i="1"/>
  <c r="Q23" i="1" s="1"/>
</calcChain>
</file>

<file path=xl/sharedStrings.xml><?xml version="1.0" encoding="utf-8"?>
<sst xmlns="http://schemas.openxmlformats.org/spreadsheetml/2006/main" count="301" uniqueCount="81">
  <si>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</si>
  <si>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</si>
  <si>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</si>
  <si>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</si>
  <si>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</si>
  <si>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</si>
  <si>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</si>
  <si>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</si>
  <si>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</si>
  <si>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</si>
  <si>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</si>
  <si>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</si>
  <si>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</si>
  <si>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</si>
  <si>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</si>
  <si>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</si>
  <si>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</si>
  <si>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</si>
  <si>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</si>
  <si>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</si>
  <si>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</si>
  <si>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</si>
  <si>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</si>
  <si>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</si>
  <si>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</si>
  <si>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</si>
  <si>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</si>
  <si>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</si>
  <si>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</si>
  <si>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</si>
  <si>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</si>
  <si>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</si>
  <si>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</si>
  <si>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</si>
  <si>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</si>
  <si>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</si>
  <si>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</si>
  <si>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PB1374</t>
  </si>
  <si>
    <t>B16</t>
  </si>
  <si>
    <t>FLXP75</t>
  </si>
  <si>
    <t>10:30 a 10:59</t>
  </si>
  <si>
    <t>STHR11</t>
  </si>
  <si>
    <t>11:00 a 11:29</t>
  </si>
  <si>
    <t>STHK62</t>
  </si>
  <si>
    <t>11:30 a 11:59</t>
  </si>
  <si>
    <t>STHF78</t>
  </si>
  <si>
    <t>12:00 a 12:29</t>
  </si>
  <si>
    <t>STHK53</t>
  </si>
  <si>
    <t>12:30 a 12:59</t>
  </si>
  <si>
    <t>FLXS61</t>
  </si>
  <si>
    <t>1A</t>
  </si>
  <si>
    <t>13:00 a 13:29</t>
  </si>
  <si>
    <t>LDJW46</t>
  </si>
  <si>
    <t>13:30 a 13:59</t>
  </si>
  <si>
    <t>TXZH32</t>
  </si>
  <si>
    <t>FLXS48</t>
  </si>
  <si>
    <t>STHC54</t>
  </si>
  <si>
    <t>STHJ61</t>
  </si>
  <si>
    <t>STGZ28</t>
  </si>
  <si>
    <t>STHR46</t>
  </si>
  <si>
    <t>FLXP69</t>
  </si>
  <si>
    <t>STHL95</t>
  </si>
  <si>
    <t>PB720</t>
  </si>
  <si>
    <t>STHK13</t>
  </si>
  <si>
    <t>STHJ68</t>
  </si>
  <si>
    <t>STHB62</t>
  </si>
  <si>
    <t>STHJ89</t>
  </si>
  <si>
    <t>STGZ85</t>
  </si>
  <si>
    <t>STHR23</t>
  </si>
  <si>
    <t>LDJW40</t>
  </si>
  <si>
    <t>STHR60</t>
  </si>
  <si>
    <t>LDJW45</t>
  </si>
  <si>
    <t>STHJ86</t>
  </si>
  <si>
    <t>STHK39</t>
  </si>
  <si>
    <t>PB1186</t>
  </si>
  <si>
    <t>Factor</t>
  </si>
  <si>
    <t>Bus Tipo C</t>
  </si>
  <si>
    <t>Bus Tipo B</t>
  </si>
  <si>
    <t>BUS</t>
  </si>
  <si>
    <t>4C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</si>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</sst>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 %"/>
    <numFmt numFmtId="165" formatCode="0.0%"/>
    <numFmt numFmtId="166" formatCode="hh:mm:ss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79247413556324"/>
        <bgColor rgb="FFFF99CC"/>
      </patternFill>
    </fill>
    <fill>
      <patternFill patternType="solid">
        <fgColor theme="9" tint="0.59978026673177287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5" fillId="0" borderId="1" xfId="1" applyBorder="1" applyAlignment="1" applyProtection="1">
      <alignment horizontal="center" vertical="center"/>
    </xf>
    <xf numFmtId="165" fontId="5" fillId="0" borderId="1" xfId="1" applyNumberFormat="1" applyBorder="1" applyAlignment="1" applyProtection="1">
      <alignment horizontal="center" vertical="center"/>
    </xf>
    <xf numFmtId="165" fontId="5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8" borderId="1" xfId="0" applyFill="1" applyBorder="1" applyAlignment="1">
      <alignment horizontal="center" vertical="center"/>
    </xf>
    <xf numFmtId="166" fontId="0" fillId="0" borderId="1" xfId="0" applyNumberFormat="1" applyBorder="1"/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3B3B3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5E0B4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8910684231901E-2"/>
          <c:y val="0.14330302619079899"/>
          <c:w val="0.91846091346990899"/>
          <c:h val="0.65178450264622101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60-4C2A-8432-4F866721BC84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60-4C2A-8432-4F866721BC84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60-4C2A-8432-4F866721B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297255"/>
        <c:axId val="3827373"/>
      </c:lineChart>
      <c:catAx>
        <c:axId val="929725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827373"/>
        <c:crosses val="autoZero"/>
        <c:auto val="1"/>
        <c:lblAlgn val="ctr"/>
        <c:lblOffset val="100"/>
        <c:noMultiLvlLbl val="0"/>
      </c:catAx>
      <c:valAx>
        <c:axId val="382737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29725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6714507834005E-2"/>
          <c:y val="0.246358128142323"/>
          <c:w val="0.90748714268628194"/>
          <c:h val="0.52133556787417801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25-4321-B9C4-6C4383264583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25-4321-B9C4-6C4383264583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25-4321-B9C4-6C4383264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3786120"/>
        <c:axId val="73095279"/>
      </c:lineChart>
      <c:catAx>
        <c:axId val="63786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3095279"/>
        <c:crosses val="autoZero"/>
        <c:auto val="1"/>
        <c:lblAlgn val="ctr"/>
        <c:lblOffset val="100"/>
        <c:noMultiLvlLbl val="0"/>
      </c:catAx>
      <c:valAx>
        <c:axId val="7309527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378612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C3-4E0C-BF96-009913E58537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C3-4E0C-BF96-009913E5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1010380"/>
        <c:axId val="77817894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C3-4E0C-BF96-009913E5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3319305"/>
        <c:axId val="80919969"/>
      </c:lineChart>
      <c:catAx>
        <c:axId val="510103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7817894"/>
        <c:crosses val="autoZero"/>
        <c:auto val="1"/>
        <c:lblAlgn val="ctr"/>
        <c:lblOffset val="100"/>
        <c:noMultiLvlLbl val="0"/>
      </c:catAx>
      <c:valAx>
        <c:axId val="778178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1010380"/>
        <c:crosses val="autoZero"/>
        <c:crossBetween val="between"/>
      </c:valAx>
      <c:catAx>
        <c:axId val="4331930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919969"/>
        <c:crosses val="autoZero"/>
        <c:auto val="1"/>
        <c:lblAlgn val="ctr"/>
        <c:lblOffset val="100"/>
        <c:noMultiLvlLbl val="0"/>
      </c:catAx>
      <c:valAx>
        <c:axId val="80919969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43319305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6714507834005E-2"/>
          <c:y val="0.246358128142323"/>
          <c:w val="0.90748714268628194"/>
          <c:h val="0.52133556787417801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1-4772-BCC0-77AEFA1288AE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21-4772-BCC0-77AEFA1288AE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1-4772-BCC0-77AEFA128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52478903"/>
        <c:axId val="27282360"/>
      </c:lineChart>
      <c:catAx>
        <c:axId val="5247890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7282360"/>
        <c:crosses val="autoZero"/>
        <c:auto val="1"/>
        <c:lblAlgn val="ctr"/>
        <c:lblOffset val="100"/>
        <c:noMultiLvlLbl val="0"/>
      </c:catAx>
      <c:valAx>
        <c:axId val="272823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2478903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75-4A6B-8C4A-C7D04E7C0B4C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75-4A6B-8C4A-C7D04E7C0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3388182"/>
        <c:axId val="27416784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75-4A6B-8C4A-C7D04E7C0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8504948"/>
        <c:axId val="87869516"/>
      </c:lineChart>
      <c:catAx>
        <c:axId val="5338818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7416784"/>
        <c:crosses val="autoZero"/>
        <c:auto val="1"/>
        <c:lblAlgn val="ctr"/>
        <c:lblOffset val="100"/>
        <c:noMultiLvlLbl val="0"/>
      </c:catAx>
      <c:valAx>
        <c:axId val="274167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3388182"/>
        <c:crosses val="autoZero"/>
        <c:crossBetween val="between"/>
      </c:valAx>
      <c:catAx>
        <c:axId val="785049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869516"/>
        <c:crosses val="autoZero"/>
        <c:auto val="1"/>
        <c:lblAlgn val="ctr"/>
        <c:lblOffset val="100"/>
        <c:noMultiLvlLbl val="0"/>
      </c:catAx>
      <c:valAx>
        <c:axId val="8786951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78504948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B16 Paradero  PB1374</a:t>
            </a:r>
          </a:p>
        </c:rich>
      </c:tx>
      <c:layout>
        <c:manualLayout>
          <c:xMode val="edge"/>
          <c:yMode val="edge"/>
          <c:x val="0.28484424920127799"/>
          <c:y val="3.43986338131251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2539936102199E-2"/>
          <c:y val="0.143327640888021"/>
          <c:w val="0.91848043130990398"/>
          <c:h val="0.65186630885581898"/>
        </c:manualLayout>
      </c:layout>
      <c:lineChart>
        <c:grouping val="standard"/>
        <c:varyColors val="0"/>
        <c:ser>
          <c:idx val="0"/>
          <c:order val="0"/>
          <c:tx>
            <c:strRef>
              <c:f>'B16 PB1374'!$N$1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'B16 PB1374'!$M$2:$M$8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PB1374'!$N$2:$N$8</c:f>
              <c:numCache>
                <c:formatCode>General</c:formatCode>
                <c:ptCount val="7"/>
                <c:pt idx="0">
                  <c:v>270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  <c:pt idx="4">
                  <c:v>270</c:v>
                </c:pt>
                <c:pt idx="5">
                  <c:v>270</c:v>
                </c:pt>
                <c:pt idx="6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15-4330-ACF3-34FCF479A00B}"/>
            </c:ext>
          </c:extLst>
        </c:ser>
        <c:ser>
          <c:idx val="1"/>
          <c:order val="1"/>
          <c:tx>
            <c:strRef>
              <c:f>'B16 PB1374'!$O$1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'B16 PB1374'!$M$2:$M$8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PB1374'!$O$2:$O$8</c:f>
              <c:numCache>
                <c:formatCode>General</c:formatCode>
                <c:ptCount val="7"/>
                <c:pt idx="0">
                  <c:v>73.8</c:v>
                </c:pt>
                <c:pt idx="1">
                  <c:v>55.8</c:v>
                </c:pt>
                <c:pt idx="2">
                  <c:v>18</c:v>
                </c:pt>
                <c:pt idx="3">
                  <c:v>82.8</c:v>
                </c:pt>
                <c:pt idx="4">
                  <c:v>59.6</c:v>
                </c:pt>
                <c:pt idx="5">
                  <c:v>72</c:v>
                </c:pt>
                <c:pt idx="6">
                  <c:v>112.8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15-4330-ACF3-34FCF479A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098730"/>
        <c:axId val="8781973"/>
      </c:lineChart>
      <c:lineChart>
        <c:grouping val="standard"/>
        <c:varyColors val="0"/>
        <c:ser>
          <c:idx val="2"/>
          <c:order val="2"/>
          <c:tx>
            <c:strRef>
              <c:f>'B16 PB1374'!$R$1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'B16 PB1374'!$M$2:$M$8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PB1374'!$R$2:$R$8</c:f>
              <c:numCache>
                <c:formatCode>0.0%</c:formatCode>
                <c:ptCount val="7"/>
                <c:pt idx="0">
                  <c:v>0.27333333333333332</c:v>
                </c:pt>
                <c:pt idx="1">
                  <c:v>0.20666666666666667</c:v>
                </c:pt>
                <c:pt idx="2">
                  <c:v>0.1</c:v>
                </c:pt>
                <c:pt idx="3">
                  <c:v>0.30666666666666664</c:v>
                </c:pt>
                <c:pt idx="4">
                  <c:v>0.22074074074074074</c:v>
                </c:pt>
                <c:pt idx="5">
                  <c:v>0.26666666666666666</c:v>
                </c:pt>
                <c:pt idx="6">
                  <c:v>0.41777777777777775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E-4151-87BF-3D9F96945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136159"/>
        <c:axId val="1320126079"/>
      </c:lineChart>
      <c:catAx>
        <c:axId val="809873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781973"/>
        <c:crosses val="autoZero"/>
        <c:auto val="1"/>
        <c:lblAlgn val="ctr"/>
        <c:lblOffset val="100"/>
        <c:noMultiLvlLbl val="0"/>
      </c:catAx>
      <c:valAx>
        <c:axId val="878197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098730"/>
        <c:crosses val="autoZero"/>
        <c:crossBetween val="between"/>
      </c:valAx>
      <c:valAx>
        <c:axId val="132012607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320136159"/>
        <c:crosses val="max"/>
        <c:crossBetween val="between"/>
      </c:valAx>
      <c:catAx>
        <c:axId val="13201361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0126079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B16 Paradero  PB1374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'B16 PB1374'!$U$1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'B16 PB1374'!$T$2:$T$8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PB1374'!$U$2:$U$8</c:f>
              <c:numCache>
                <c:formatCode>General</c:formatCode>
                <c:ptCount val="7"/>
                <c:pt idx="0">
                  <c:v>540</c:v>
                </c:pt>
                <c:pt idx="1">
                  <c:v>450</c:v>
                </c:pt>
                <c:pt idx="2">
                  <c:v>450</c:v>
                </c:pt>
                <c:pt idx="3">
                  <c:v>540</c:v>
                </c:pt>
                <c:pt idx="4">
                  <c:v>540</c:v>
                </c:pt>
                <c:pt idx="5">
                  <c:v>540</c:v>
                </c:pt>
                <c:pt idx="6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1-4709-AC9E-AA1CE194ABE6}"/>
            </c:ext>
          </c:extLst>
        </c:ser>
        <c:ser>
          <c:idx val="1"/>
          <c:order val="1"/>
          <c:tx>
            <c:strRef>
              <c:f>'B16 PB1374'!$V$1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'B16 PB1374'!$T$2:$T$8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PB1374'!$V$2:$V$8</c:f>
              <c:numCache>
                <c:formatCode>General</c:formatCode>
                <c:ptCount val="7"/>
                <c:pt idx="0">
                  <c:v>129.6</c:v>
                </c:pt>
                <c:pt idx="1">
                  <c:v>73.8</c:v>
                </c:pt>
                <c:pt idx="2">
                  <c:v>100.8</c:v>
                </c:pt>
                <c:pt idx="3">
                  <c:v>142.4</c:v>
                </c:pt>
                <c:pt idx="4">
                  <c:v>131.6</c:v>
                </c:pt>
                <c:pt idx="5">
                  <c:v>184.8</c:v>
                </c:pt>
                <c:pt idx="6">
                  <c:v>112.8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B1-4709-AC9E-AA1CE194A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197599"/>
        <c:axId val="1320187519"/>
      </c:lineChart>
      <c:lineChart>
        <c:grouping val="standard"/>
        <c:varyColors val="0"/>
        <c:ser>
          <c:idx val="2"/>
          <c:order val="2"/>
          <c:tx>
            <c:strRef>
              <c:f>'B16 PB1374'!$Y$1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'B16 PB1374'!$T$2:$T$8</c:f>
              <c:strCache>
                <c:ptCount val="7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  <c:pt idx="6">
                  <c:v>13:30 a 13:59</c:v>
                </c:pt>
              </c:strCache>
            </c:strRef>
          </c:cat>
          <c:val>
            <c:numRef>
              <c:f>'B16 PB1374'!$Y$2:$Y$8</c:f>
              <c:numCache>
                <c:formatCode>0.0%</c:formatCode>
                <c:ptCount val="7"/>
                <c:pt idx="0">
                  <c:v>0.24</c:v>
                </c:pt>
                <c:pt idx="1">
                  <c:v>0.16400000000000001</c:v>
                </c:pt>
                <c:pt idx="2">
                  <c:v>0.224</c:v>
                </c:pt>
                <c:pt idx="3">
                  <c:v>0.26370370370370372</c:v>
                </c:pt>
                <c:pt idx="4">
                  <c:v>0.2437037037037037</c:v>
                </c:pt>
                <c:pt idx="5">
                  <c:v>0.34222222222222226</c:v>
                </c:pt>
                <c:pt idx="6">
                  <c:v>0.41777777777777775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B1-4709-AC9E-AA1CE194A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563360"/>
        <c:axId val="994565760"/>
      </c:lineChart>
      <c:catAx>
        <c:axId val="1320197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20187519"/>
        <c:crosses val="autoZero"/>
        <c:auto val="1"/>
        <c:lblAlgn val="ctr"/>
        <c:lblOffset val="100"/>
        <c:noMultiLvlLbl val="0"/>
      </c:catAx>
      <c:valAx>
        <c:axId val="1320187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20197599"/>
        <c:crosses val="autoZero"/>
        <c:crossBetween val="between"/>
      </c:valAx>
      <c:valAx>
        <c:axId val="994565760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94563360"/>
        <c:crosses val="max"/>
        <c:crossBetween val="between"/>
      </c:valAx>
      <c:catAx>
        <c:axId val="99456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4565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8910684231901E-2"/>
          <c:y val="0.14330302619079899"/>
          <c:w val="0.91846091346990899"/>
          <c:h val="0.65178450264622101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8B-4D3B-AEB8-C97890410818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8B-4D3B-AEB8-C97890410818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8B-4D3B-AEB8-C97890410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9249101"/>
        <c:axId val="75835431"/>
      </c:lineChart>
      <c:catAx>
        <c:axId val="192491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5835431"/>
        <c:crosses val="autoZero"/>
        <c:auto val="1"/>
        <c:lblAlgn val="ctr"/>
        <c:lblOffset val="100"/>
        <c:noMultiLvlLbl val="0"/>
      </c:catAx>
      <c:valAx>
        <c:axId val="7583543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9249101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6714507834005E-2"/>
          <c:y val="0.246358128142323"/>
          <c:w val="0.90748714268628194"/>
          <c:h val="0.52133556787417801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37-4D80-8CCE-54C91EFBE048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37-4D80-8CCE-54C91EFBE048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37-4D80-8CCE-54C91EFBE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978180"/>
        <c:axId val="98632039"/>
      </c:lineChart>
      <c:catAx>
        <c:axId val="99781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8632039"/>
        <c:crosses val="autoZero"/>
        <c:auto val="1"/>
        <c:lblAlgn val="ctr"/>
        <c:lblOffset val="100"/>
        <c:noMultiLvlLbl val="0"/>
      </c:catAx>
      <c:valAx>
        <c:axId val="986320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97818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AF-435A-A662-28CAA53D7482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AF-435A-A662-28CAA53D7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9479956"/>
        <c:axId val="35696373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AF-435A-A662-28CAA53D7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1407130"/>
        <c:axId val="56601469"/>
      </c:lineChart>
      <c:catAx>
        <c:axId val="594799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5696373"/>
        <c:crosses val="autoZero"/>
        <c:auto val="1"/>
        <c:lblAlgn val="ctr"/>
        <c:lblOffset val="100"/>
        <c:noMultiLvlLbl val="0"/>
      </c:catAx>
      <c:valAx>
        <c:axId val="3569637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9479956"/>
        <c:crosses val="autoZero"/>
        <c:crossBetween val="between"/>
      </c:valAx>
      <c:catAx>
        <c:axId val="3140713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601469"/>
        <c:crosses val="autoZero"/>
        <c:auto val="1"/>
        <c:lblAlgn val="ctr"/>
        <c:lblOffset val="100"/>
        <c:noMultiLvlLbl val="0"/>
      </c:catAx>
      <c:valAx>
        <c:axId val="56601469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1407130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8910684231901E-2"/>
          <c:y val="0.14330302619079899"/>
          <c:w val="0.91846091346990899"/>
          <c:h val="0.65178450264622101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4-48ED-A559-BE4252B7C6F1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4-48ED-A559-BE4252B7C6F1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44-48ED-A559-BE4252B7C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9901488"/>
        <c:axId val="9863135"/>
      </c:lineChart>
      <c:catAx>
        <c:axId val="3990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863135"/>
        <c:crosses val="autoZero"/>
        <c:auto val="1"/>
        <c:lblAlgn val="ctr"/>
        <c:lblOffset val="100"/>
        <c:noMultiLvlLbl val="0"/>
      </c:catAx>
      <c:valAx>
        <c:axId val="986313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990148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728640</xdr:colOff>
      <xdr:row>19</xdr:row>
      <xdr:rowOff>8640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598680</xdr:colOff>
      <xdr:row>19</xdr:row>
      <xdr:rowOff>46440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710280</xdr:colOff>
      <xdr:row>42</xdr:row>
      <xdr:rowOff>120240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431800</xdr:colOff>
      <xdr:row>14</xdr:row>
      <xdr:rowOff>143920</xdr:rowOff>
    </xdr:from>
    <xdr:to>
      <xdr:col>18</xdr:col>
      <xdr:colOff>269255</xdr:colOff>
      <xdr:row>30</xdr:row>
      <xdr:rowOff>49835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168275</xdr:colOff>
      <xdr:row>15</xdr:row>
      <xdr:rowOff>6350</xdr:rowOff>
    </xdr:from>
    <xdr:to>
      <xdr:col>25</xdr:col>
      <xdr:colOff>571500</xdr:colOff>
      <xdr:row>31</xdr:row>
      <xdr:rowOff>139700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26317B-16A6-B219-D210-1F78BEB726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728640</xdr:colOff>
      <xdr:row>19</xdr:row>
      <xdr:rowOff>8640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598680</xdr:colOff>
      <xdr:row>19</xdr:row>
      <xdr:rowOff>46440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710280</xdr:colOff>
      <xdr:row>42</xdr:row>
      <xdr:rowOff>120240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728640</xdr:colOff>
      <xdr:row>19</xdr:row>
      <xdr:rowOff>8640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598680</xdr:colOff>
      <xdr:row>19</xdr:row>
      <xdr:rowOff>46440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710280</xdr:colOff>
      <xdr:row>42</xdr:row>
      <xdr:rowOff>120240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zoomScale="75" zoomScaleNormal="75" workbookViewId="0"/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 t="e">
        <f>SUM(#REF!)</f>
        <v>#REF!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 t="e">
        <f t="shared" ref="W2:Y4" si="1">SUM(O2:O3)</f>
        <v>#REF!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 t="e">
        <f>SUM(#REF!)</f>
        <v>#REF!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 t="e">
        <f t="shared" si="1"/>
        <v>#REF!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 t="e">
        <f>SUM(#REF!)</f>
        <v>#REF!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 t="e">
        <f t="shared" si="1"/>
        <v>#REF!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 t="e">
        <f>SUM(#REF!)</f>
        <v>#REF!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8"/>
  <sheetViews>
    <sheetView tabSelected="1" topLeftCell="D1" zoomScale="75" zoomScaleNormal="75" workbookViewId="0">
      <selection activeCell="K23" sqref="K23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  <col min="27" max="27" width="13.453125" customWidth="1"/>
  </cols>
  <sheetData>
    <row r="1" spans="1:2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x14ac:dyDescent="0.35">
      <c r="A2" s="14">
        <v>1</v>
      </c>
      <c r="B2" s="6" t="s">
        <v>37</v>
      </c>
      <c r="C2" s="7">
        <v>45953</v>
      </c>
      <c r="D2" s="6" t="s">
        <v>38</v>
      </c>
      <c r="E2" s="6">
        <v>6</v>
      </c>
      <c r="F2" s="8">
        <v>0.43958333333333299</v>
      </c>
      <c r="G2" s="6" t="s">
        <v>39</v>
      </c>
      <c r="H2" s="6">
        <v>2</v>
      </c>
      <c r="I2" s="17">
        <f>VLOOKUP(E2,Hoja1!E:F,2,)</f>
        <v>90</v>
      </c>
      <c r="J2" s="6">
        <f>VLOOKUP(H2,Hoja1!A:C,3,)</f>
        <v>27</v>
      </c>
      <c r="K2" s="9">
        <f t="shared" ref="K2:K22" si="0">J2/I2</f>
        <v>0.3</v>
      </c>
      <c r="M2" s="18" t="s">
        <v>40</v>
      </c>
      <c r="N2" s="6">
        <f>SUM(I2:I4)</f>
        <v>270</v>
      </c>
      <c r="O2" s="6">
        <f>SUM(J2:J4)</f>
        <v>73.8</v>
      </c>
      <c r="P2" s="9">
        <v>1</v>
      </c>
      <c r="Q2" s="10">
        <v>0.85</v>
      </c>
      <c r="R2" s="10">
        <f t="shared" ref="R2:R8" si="1">O2/N2</f>
        <v>0.27333333333333332</v>
      </c>
      <c r="T2" s="18" t="s">
        <v>40</v>
      </c>
      <c r="U2" s="6">
        <f t="shared" ref="U2:V8" si="2">SUM(N2:N3)</f>
        <v>540</v>
      </c>
      <c r="V2" s="6">
        <f t="shared" si="2"/>
        <v>129.6</v>
      </c>
      <c r="W2" s="9">
        <v>1</v>
      </c>
      <c r="X2" s="10">
        <v>0.85</v>
      </c>
      <c r="Y2" s="10">
        <f t="shared" ref="Y2:Y8" si="3">(V2/U2)</f>
        <v>0.24</v>
      </c>
    </row>
    <row r="3" spans="1:25" x14ac:dyDescent="0.35">
      <c r="A3" s="14">
        <v>2</v>
      </c>
      <c r="B3" s="6" t="s">
        <v>37</v>
      </c>
      <c r="C3" s="7">
        <v>45953</v>
      </c>
      <c r="D3" s="6" t="s">
        <v>38</v>
      </c>
      <c r="E3" s="6">
        <v>6</v>
      </c>
      <c r="F3" s="8">
        <v>0.44652777777777802</v>
      </c>
      <c r="G3" s="6" t="s">
        <v>41</v>
      </c>
      <c r="H3" s="6">
        <v>2</v>
      </c>
      <c r="I3" s="17">
        <f>VLOOKUP(E3,Hoja1!E:F,2,)</f>
        <v>90</v>
      </c>
      <c r="J3" s="6">
        <f>VLOOKUP(H3,Hoja1!A:C,3,)</f>
        <v>27</v>
      </c>
      <c r="K3" s="9">
        <f t="shared" si="0"/>
        <v>0.3</v>
      </c>
      <c r="M3" s="18" t="s">
        <v>42</v>
      </c>
      <c r="N3" s="6">
        <f>SUM(I5:I7)</f>
        <v>270</v>
      </c>
      <c r="O3" s="6">
        <f>SUM(J5:J7)</f>
        <v>55.8</v>
      </c>
      <c r="P3" s="9">
        <v>1</v>
      </c>
      <c r="Q3" s="10">
        <v>0.85</v>
      </c>
      <c r="R3" s="10">
        <f t="shared" si="1"/>
        <v>0.20666666666666667</v>
      </c>
      <c r="T3" s="18" t="s">
        <v>42</v>
      </c>
      <c r="U3" s="6">
        <f t="shared" si="2"/>
        <v>450</v>
      </c>
      <c r="V3" s="6">
        <f t="shared" si="2"/>
        <v>73.8</v>
      </c>
      <c r="W3" s="9">
        <v>1</v>
      </c>
      <c r="X3" s="10">
        <v>0.85</v>
      </c>
      <c r="Y3" s="10">
        <f t="shared" si="3"/>
        <v>0.16400000000000001</v>
      </c>
    </row>
    <row r="4" spans="1:25" x14ac:dyDescent="0.35">
      <c r="A4" s="14">
        <v>3</v>
      </c>
      <c r="B4" s="6" t="s">
        <v>37</v>
      </c>
      <c r="C4" s="7">
        <v>45953</v>
      </c>
      <c r="D4" s="6" t="s">
        <v>38</v>
      </c>
      <c r="E4" s="6">
        <v>6</v>
      </c>
      <c r="F4" s="8">
        <v>0.453472222222222</v>
      </c>
      <c r="G4" s="6" t="s">
        <v>43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18" t="s">
        <v>44</v>
      </c>
      <c r="N4" s="6">
        <f>SUM(I8:I9)</f>
        <v>180</v>
      </c>
      <c r="O4" s="6">
        <f>SUM(J8:J9)</f>
        <v>18</v>
      </c>
      <c r="P4" s="9">
        <v>1</v>
      </c>
      <c r="Q4" s="10">
        <v>0.85</v>
      </c>
      <c r="R4" s="10">
        <f t="shared" si="1"/>
        <v>0.1</v>
      </c>
      <c r="T4" s="18" t="s">
        <v>44</v>
      </c>
      <c r="U4" s="6">
        <f t="shared" si="2"/>
        <v>450</v>
      </c>
      <c r="V4" s="6">
        <f t="shared" si="2"/>
        <v>100.8</v>
      </c>
      <c r="W4" s="9">
        <v>1</v>
      </c>
      <c r="X4" s="10">
        <v>0.85</v>
      </c>
      <c r="Y4" s="10">
        <f t="shared" si="3"/>
        <v>0.224</v>
      </c>
    </row>
    <row r="5" spans="1:25" x14ac:dyDescent="0.35">
      <c r="A5" s="14">
        <v>4</v>
      </c>
      <c r="B5" s="6" t="s">
        <v>37</v>
      </c>
      <c r="C5" s="7">
        <v>45953</v>
      </c>
      <c r="D5" s="6" t="s">
        <v>38</v>
      </c>
      <c r="E5" s="6">
        <v>6</v>
      </c>
      <c r="F5" s="8">
        <v>0.46041666666666697</v>
      </c>
      <c r="G5" s="6" t="s">
        <v>45</v>
      </c>
      <c r="H5" s="6" t="s">
        <v>36</v>
      </c>
      <c r="I5" s="17">
        <f>VLOOKUP(E5,Hoja1!E:F,2,)</f>
        <v>90</v>
      </c>
      <c r="J5" s="6">
        <f>VLOOKUP(H5,Hoja1!A:C,3,)</f>
        <v>19.8</v>
      </c>
      <c r="K5" s="9">
        <f t="shared" si="0"/>
        <v>0.22</v>
      </c>
      <c r="M5" s="18" t="s">
        <v>46</v>
      </c>
      <c r="N5" s="6">
        <f>SUM(I10:I12)</f>
        <v>270</v>
      </c>
      <c r="O5" s="6">
        <f>SUM(J10:J12)</f>
        <v>82.8</v>
      </c>
      <c r="P5" s="9">
        <v>1</v>
      </c>
      <c r="Q5" s="10">
        <v>0.85</v>
      </c>
      <c r="R5" s="10">
        <f t="shared" si="1"/>
        <v>0.30666666666666664</v>
      </c>
      <c r="T5" s="18" t="s">
        <v>46</v>
      </c>
      <c r="U5" s="6">
        <f t="shared" si="2"/>
        <v>540</v>
      </c>
      <c r="V5" s="6">
        <f t="shared" si="2"/>
        <v>142.4</v>
      </c>
      <c r="W5" s="9">
        <v>1</v>
      </c>
      <c r="X5" s="10">
        <v>0.85</v>
      </c>
      <c r="Y5" s="10">
        <f t="shared" si="3"/>
        <v>0.26370370370370372</v>
      </c>
    </row>
    <row r="6" spans="1:25" x14ac:dyDescent="0.35">
      <c r="A6" s="14">
        <v>5</v>
      </c>
      <c r="B6" s="6" t="s">
        <v>37</v>
      </c>
      <c r="C6" s="7">
        <v>45953</v>
      </c>
      <c r="D6" s="6" t="s">
        <v>38</v>
      </c>
      <c r="E6" s="6">
        <v>6</v>
      </c>
      <c r="F6" s="8">
        <v>0.469444444444444</v>
      </c>
      <c r="G6" s="6" t="s">
        <v>47</v>
      </c>
      <c r="H6" s="6">
        <v>2</v>
      </c>
      <c r="I6" s="19">
        <f>VLOOKUP(E6,Hoja1!E:F,2,)</f>
        <v>90</v>
      </c>
      <c r="J6" s="6">
        <f>VLOOKUP(H6,Hoja1!A:C,3,)</f>
        <v>27</v>
      </c>
      <c r="K6" s="9">
        <f t="shared" si="0"/>
        <v>0.3</v>
      </c>
      <c r="M6" s="18" t="s">
        <v>48</v>
      </c>
      <c r="N6" s="6">
        <f>SUM(I13:I15)</f>
        <v>270</v>
      </c>
      <c r="O6" s="6">
        <f>SUM(J13:J15)</f>
        <v>59.6</v>
      </c>
      <c r="P6" s="9">
        <v>1</v>
      </c>
      <c r="Q6" s="10">
        <v>0.85</v>
      </c>
      <c r="R6" s="10">
        <f t="shared" si="1"/>
        <v>0.22074074074074074</v>
      </c>
      <c r="T6" s="18" t="s">
        <v>48</v>
      </c>
      <c r="U6" s="6">
        <f t="shared" si="2"/>
        <v>540</v>
      </c>
      <c r="V6" s="6">
        <f t="shared" si="2"/>
        <v>131.6</v>
      </c>
      <c r="W6" s="9">
        <v>1</v>
      </c>
      <c r="X6" s="10">
        <v>0.85</v>
      </c>
      <c r="Y6" s="10">
        <f t="shared" si="3"/>
        <v>0.2437037037037037</v>
      </c>
    </row>
    <row r="7" spans="1:25" x14ac:dyDescent="0.35">
      <c r="A7" s="14">
        <v>6</v>
      </c>
      <c r="B7" s="6" t="s">
        <v>37</v>
      </c>
      <c r="C7" s="7">
        <v>45953</v>
      </c>
      <c r="D7" s="6" t="s">
        <v>38</v>
      </c>
      <c r="E7" s="6">
        <v>6</v>
      </c>
      <c r="F7" s="8">
        <v>0.47361111111111098</v>
      </c>
      <c r="G7" s="6" t="s">
        <v>49</v>
      </c>
      <c r="H7" s="6" t="s">
        <v>50</v>
      </c>
      <c r="I7" s="19">
        <f>VLOOKUP(E7,Hoja1!E:F,2,)</f>
        <v>90</v>
      </c>
      <c r="J7" s="6">
        <f>VLOOKUP(H7,Hoja1!A:C,3,)</f>
        <v>9</v>
      </c>
      <c r="K7" s="9">
        <f t="shared" si="0"/>
        <v>0.1</v>
      </c>
      <c r="M7" s="18" t="s">
        <v>51</v>
      </c>
      <c r="N7" s="6">
        <f>SUM(I16:I18)</f>
        <v>270</v>
      </c>
      <c r="O7" s="6">
        <f>SUM(J16:J18)</f>
        <v>72</v>
      </c>
      <c r="P7" s="9">
        <v>1</v>
      </c>
      <c r="Q7" s="10">
        <v>0.85</v>
      </c>
      <c r="R7" s="10">
        <f t="shared" si="1"/>
        <v>0.26666666666666666</v>
      </c>
      <c r="T7" s="18" t="s">
        <v>51</v>
      </c>
      <c r="U7" s="6">
        <f t="shared" si="2"/>
        <v>540</v>
      </c>
      <c r="V7" s="6">
        <f t="shared" si="2"/>
        <v>184.8</v>
      </c>
      <c r="W7" s="9">
        <v>1</v>
      </c>
      <c r="X7" s="10">
        <v>0.85</v>
      </c>
      <c r="Y7" s="10">
        <f t="shared" si="3"/>
        <v>0.34222222222222226</v>
      </c>
    </row>
    <row r="8" spans="1:25" x14ac:dyDescent="0.35">
      <c r="A8" s="14">
        <v>7</v>
      </c>
      <c r="B8" s="6" t="s">
        <v>37</v>
      </c>
      <c r="C8" s="7">
        <v>45953</v>
      </c>
      <c r="D8" s="6" t="s">
        <v>38</v>
      </c>
      <c r="E8" s="6">
        <v>6</v>
      </c>
      <c r="F8" s="8">
        <v>0.484027777777778</v>
      </c>
      <c r="G8" s="6" t="s">
        <v>52</v>
      </c>
      <c r="H8" s="6" t="s">
        <v>50</v>
      </c>
      <c r="I8" s="19">
        <f>VLOOKUP(E8,Hoja1!E:F,2,)</f>
        <v>90</v>
      </c>
      <c r="J8" s="6">
        <f>VLOOKUP(H8,Hoja1!A:C,3,)</f>
        <v>9</v>
      </c>
      <c r="K8" s="9">
        <f t="shared" si="0"/>
        <v>0.1</v>
      </c>
      <c r="M8" s="18" t="s">
        <v>53</v>
      </c>
      <c r="N8" s="6">
        <f>SUM(I19:I21)</f>
        <v>270</v>
      </c>
      <c r="O8" s="6">
        <f>SUM(J19:J21)</f>
        <v>112.8</v>
      </c>
      <c r="P8" s="9">
        <v>1</v>
      </c>
      <c r="Q8" s="10">
        <v>0.85</v>
      </c>
      <c r="R8" s="10">
        <f t="shared" si="1"/>
        <v>0.41777777777777775</v>
      </c>
      <c r="T8" s="18" t="s">
        <v>53</v>
      </c>
      <c r="U8" s="6">
        <f t="shared" si="2"/>
        <v>270</v>
      </c>
      <c r="V8" s="6">
        <f t="shared" si="2"/>
        <v>112.8</v>
      </c>
      <c r="W8" s="9">
        <v>1</v>
      </c>
      <c r="X8" s="10">
        <v>0.85</v>
      </c>
      <c r="Y8" s="10">
        <f t="shared" si="3"/>
        <v>0.41777777777777775</v>
      </c>
    </row>
    <row r="9" spans="1:25" x14ac:dyDescent="0.35">
      <c r="A9" s="14">
        <v>8</v>
      </c>
      <c r="B9" s="6" t="s">
        <v>37</v>
      </c>
      <c r="C9" s="7">
        <v>45953</v>
      </c>
      <c r="D9" s="6" t="s">
        <v>38</v>
      </c>
      <c r="E9" s="6">
        <v>6</v>
      </c>
      <c r="F9" s="8">
        <v>0.48958333333333298</v>
      </c>
      <c r="G9" s="12" t="s">
        <v>54</v>
      </c>
      <c r="H9" s="6" t="s">
        <v>50</v>
      </c>
      <c r="I9" s="17">
        <f>VLOOKUP(E9,Hoja1!E:F,2,)</f>
        <v>90</v>
      </c>
      <c r="J9" s="6">
        <f>VLOOKUP(H9,Hoja1!A:C,3,)</f>
        <v>9</v>
      </c>
      <c r="K9" s="9">
        <f t="shared" si="0"/>
        <v>0.1</v>
      </c>
      <c r="M9" s="20"/>
      <c r="N9" s="6"/>
      <c r="O9" s="6"/>
      <c r="P9" s="9"/>
      <c r="Q9" s="10"/>
      <c r="R9" s="10"/>
      <c r="T9" s="20"/>
      <c r="U9" s="6"/>
      <c r="V9" s="6"/>
      <c r="W9" s="9"/>
      <c r="X9" s="10"/>
      <c r="Y9" s="10"/>
    </row>
    <row r="10" spans="1:25" x14ac:dyDescent="0.35">
      <c r="A10" s="14">
        <v>9</v>
      </c>
      <c r="B10" s="6" t="s">
        <v>37</v>
      </c>
      <c r="C10" s="7">
        <v>45953</v>
      </c>
      <c r="D10" s="14" t="s">
        <v>38</v>
      </c>
      <c r="E10" s="6">
        <v>6</v>
      </c>
      <c r="F10" s="8">
        <v>0.50277777777777799</v>
      </c>
      <c r="G10" s="14" t="s">
        <v>39</v>
      </c>
      <c r="H10" s="14">
        <v>3</v>
      </c>
      <c r="I10" s="17">
        <f>VLOOKUP(E10,Hoja1!E:F,2,)</f>
        <v>90</v>
      </c>
      <c r="J10" s="6">
        <f>VLOOKUP(H10,Hoja1!A:C,3,)</f>
        <v>54</v>
      </c>
      <c r="K10" s="9">
        <f t="shared" si="0"/>
        <v>0.6</v>
      </c>
      <c r="M10" s="18"/>
      <c r="N10" s="6"/>
      <c r="O10" s="6"/>
      <c r="P10" s="9"/>
      <c r="Q10" s="10"/>
      <c r="R10" s="10"/>
      <c r="T10" s="18"/>
      <c r="U10" s="6"/>
      <c r="V10" s="6"/>
      <c r="W10" s="9"/>
      <c r="X10" s="10"/>
      <c r="Y10" s="10"/>
    </row>
    <row r="11" spans="1:25" x14ac:dyDescent="0.35">
      <c r="A11" s="14">
        <v>10</v>
      </c>
      <c r="B11" s="6" t="s">
        <v>37</v>
      </c>
      <c r="C11" s="7">
        <v>45953</v>
      </c>
      <c r="D11" s="14" t="s">
        <v>38</v>
      </c>
      <c r="E11" s="6">
        <v>6</v>
      </c>
      <c r="F11" s="8">
        <v>0.50763888888888897</v>
      </c>
      <c r="G11" s="14" t="s">
        <v>55</v>
      </c>
      <c r="H11" s="14" t="s">
        <v>50</v>
      </c>
      <c r="I11" s="17">
        <f>VLOOKUP(E11,Hoja1!E:F,2,)</f>
        <v>90</v>
      </c>
      <c r="J11" s="6">
        <f>VLOOKUP(H11,Hoja1!A:C,3,)</f>
        <v>9</v>
      </c>
      <c r="K11" s="9">
        <f t="shared" si="0"/>
        <v>0.1</v>
      </c>
      <c r="M11" s="18"/>
      <c r="N11" s="6"/>
      <c r="O11" s="6"/>
      <c r="P11" s="9"/>
      <c r="Q11" s="10"/>
      <c r="R11" s="10"/>
      <c r="T11" s="18"/>
      <c r="U11" s="6"/>
      <c r="V11" s="6"/>
      <c r="W11" s="9"/>
      <c r="X11" s="10"/>
      <c r="Y11" s="10"/>
    </row>
    <row r="12" spans="1:25" x14ac:dyDescent="0.35">
      <c r="A12" s="14">
        <v>11</v>
      </c>
      <c r="B12" s="6" t="s">
        <v>37</v>
      </c>
      <c r="C12" s="7">
        <v>45953</v>
      </c>
      <c r="D12" s="14" t="s">
        <v>38</v>
      </c>
      <c r="E12" s="6">
        <v>6</v>
      </c>
      <c r="F12" s="8">
        <v>0.51666666666666705</v>
      </c>
      <c r="G12" s="14" t="s">
        <v>43</v>
      </c>
      <c r="H12" s="14" t="s">
        <v>36</v>
      </c>
      <c r="I12" s="19">
        <f>VLOOKUP(E12,Hoja1!E:F,2,)</f>
        <v>90</v>
      </c>
      <c r="J12" s="6">
        <f>VLOOKUP(H12,Hoja1!A:C,3,)</f>
        <v>19.8</v>
      </c>
      <c r="K12" s="9">
        <f t="shared" si="0"/>
        <v>0.22</v>
      </c>
      <c r="M12" s="18"/>
      <c r="N12" s="6"/>
      <c r="O12" s="6"/>
      <c r="P12" s="9"/>
      <c r="Q12" s="10"/>
      <c r="R12" s="10"/>
      <c r="T12" s="18"/>
      <c r="U12" s="6"/>
      <c r="V12" s="6"/>
      <c r="W12" s="9"/>
      <c r="X12" s="10"/>
      <c r="Y12" s="10"/>
    </row>
    <row r="13" spans="1:25" x14ac:dyDescent="0.35">
      <c r="A13" s="14">
        <v>12</v>
      </c>
      <c r="B13" s="6" t="s">
        <v>37</v>
      </c>
      <c r="C13" s="7">
        <v>45953</v>
      </c>
      <c r="D13" s="14" t="s">
        <v>38</v>
      </c>
      <c r="E13" s="6">
        <v>6</v>
      </c>
      <c r="F13" s="8">
        <v>0.52291666666666703</v>
      </c>
      <c r="G13" s="14" t="s">
        <v>56</v>
      </c>
      <c r="H13" s="14" t="s">
        <v>36</v>
      </c>
      <c r="I13" s="19">
        <f>VLOOKUP(E13,Hoja1!E:F,2,)</f>
        <v>90</v>
      </c>
      <c r="J13" s="6">
        <f>VLOOKUP(H13,Hoja1!A:C,3,)</f>
        <v>19.8</v>
      </c>
      <c r="K13" s="9">
        <f t="shared" si="0"/>
        <v>0.22</v>
      </c>
      <c r="M13" s="18"/>
      <c r="N13" s="6"/>
      <c r="O13" s="6"/>
      <c r="P13" s="6"/>
      <c r="Q13" s="6"/>
      <c r="R13" s="18"/>
    </row>
    <row r="14" spans="1:25" x14ac:dyDescent="0.35">
      <c r="A14" s="14">
        <v>13</v>
      </c>
      <c r="B14" s="6" t="s">
        <v>37</v>
      </c>
      <c r="C14" s="7">
        <v>45953</v>
      </c>
      <c r="D14" s="14" t="s">
        <v>38</v>
      </c>
      <c r="E14" s="6">
        <v>6</v>
      </c>
      <c r="F14" s="8">
        <v>0.52847222222222201</v>
      </c>
      <c r="G14" s="14" t="s">
        <v>57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5" spans="1:25" x14ac:dyDescent="0.35">
      <c r="A15" s="14">
        <v>14</v>
      </c>
      <c r="B15" s="6" t="s">
        <v>37</v>
      </c>
      <c r="C15" s="7">
        <v>45953</v>
      </c>
      <c r="D15" s="14" t="s">
        <v>38</v>
      </c>
      <c r="E15" s="6">
        <v>6</v>
      </c>
      <c r="F15" s="8">
        <v>0.53819444444444398</v>
      </c>
      <c r="G15" s="14" t="s">
        <v>58</v>
      </c>
      <c r="H15" s="14">
        <v>3</v>
      </c>
      <c r="I15" s="19">
        <f>VLOOKUP(E15,Hoja1!E:F,2,)</f>
        <v>90</v>
      </c>
      <c r="J15" s="6">
        <v>20</v>
      </c>
      <c r="K15" s="9">
        <f t="shared" si="0"/>
        <v>0.22222222222222221</v>
      </c>
    </row>
    <row r="16" spans="1:25" x14ac:dyDescent="0.35">
      <c r="A16" s="14">
        <v>15</v>
      </c>
      <c r="B16" s="6" t="s">
        <v>37</v>
      </c>
      <c r="C16" s="7">
        <v>45953</v>
      </c>
      <c r="D16" s="14" t="s">
        <v>38</v>
      </c>
      <c r="E16" s="6">
        <v>6</v>
      </c>
      <c r="F16" s="8">
        <v>0.54374999999999996</v>
      </c>
      <c r="G16" s="14" t="s">
        <v>52</v>
      </c>
      <c r="H16" s="14" t="s">
        <v>50</v>
      </c>
      <c r="I16" s="19">
        <f>VLOOKUP(E16,Hoja1!E:F,2,)</f>
        <v>90</v>
      </c>
      <c r="J16" s="6">
        <f>VLOOKUP(H16,Hoja1!A:C,3,)</f>
        <v>9</v>
      </c>
      <c r="K16" s="9">
        <f t="shared" si="0"/>
        <v>0.1</v>
      </c>
    </row>
    <row r="17" spans="1:11" x14ac:dyDescent="0.35">
      <c r="A17" s="14">
        <v>16</v>
      </c>
      <c r="B17" s="6" t="s">
        <v>37</v>
      </c>
      <c r="C17" s="7">
        <v>45953</v>
      </c>
      <c r="D17" s="14" t="s">
        <v>38</v>
      </c>
      <c r="E17" s="6">
        <v>6</v>
      </c>
      <c r="F17" s="8">
        <v>0.55208333333333304</v>
      </c>
      <c r="G17" s="14" t="s">
        <v>59</v>
      </c>
      <c r="H17" s="14">
        <v>3</v>
      </c>
      <c r="I17" s="19">
        <f>VLOOKUP(E17,Hoja1!E:F,2,)</f>
        <v>90</v>
      </c>
      <c r="J17" s="6">
        <f>VLOOKUP(H17,Hoja1!A:C,3,)</f>
        <v>54</v>
      </c>
      <c r="K17" s="9">
        <f t="shared" si="0"/>
        <v>0.6</v>
      </c>
    </row>
    <row r="18" spans="1:11" x14ac:dyDescent="0.35">
      <c r="A18" s="14">
        <v>17</v>
      </c>
      <c r="B18" s="6" t="s">
        <v>37</v>
      </c>
      <c r="C18" s="7">
        <v>45953</v>
      </c>
      <c r="D18" s="14" t="s">
        <v>38</v>
      </c>
      <c r="E18" s="6">
        <v>6</v>
      </c>
      <c r="F18" s="8">
        <v>0.55763888888888902</v>
      </c>
      <c r="G18" s="14" t="s">
        <v>45</v>
      </c>
      <c r="H18" s="14" t="s">
        <v>50</v>
      </c>
      <c r="I18" s="19">
        <f>VLOOKUP(E18,Hoja1!E:F,2,)</f>
        <v>90</v>
      </c>
      <c r="J18" s="6">
        <f>VLOOKUP(H18,Hoja1!A:C,3,)</f>
        <v>9</v>
      </c>
      <c r="K18" s="9">
        <f t="shared" si="0"/>
        <v>0.1</v>
      </c>
    </row>
    <row r="19" spans="1:11" x14ac:dyDescent="0.35">
      <c r="A19" s="14">
        <v>18</v>
      </c>
      <c r="B19" s="6" t="s">
        <v>37</v>
      </c>
      <c r="C19" s="7">
        <v>45953</v>
      </c>
      <c r="D19" s="14" t="s">
        <v>38</v>
      </c>
      <c r="E19" s="6">
        <v>6</v>
      </c>
      <c r="F19" s="8">
        <v>0.56597222222222199</v>
      </c>
      <c r="G19" s="14" t="s">
        <v>54</v>
      </c>
      <c r="H19" s="14">
        <v>2</v>
      </c>
      <c r="I19" s="19">
        <f>VLOOKUP(E19,Hoja1!E:F,2,)</f>
        <v>90</v>
      </c>
      <c r="J19" s="6">
        <f>VLOOKUP(H19,Hoja1!A:C,3,)</f>
        <v>27</v>
      </c>
      <c r="K19" s="9">
        <f t="shared" si="0"/>
        <v>0.3</v>
      </c>
    </row>
    <row r="20" spans="1:11" x14ac:dyDescent="0.35">
      <c r="A20" s="14">
        <v>19</v>
      </c>
      <c r="B20" s="6" t="s">
        <v>37</v>
      </c>
      <c r="C20" s="7">
        <v>45953</v>
      </c>
      <c r="D20" s="14" t="s">
        <v>38</v>
      </c>
      <c r="E20" s="6">
        <v>6</v>
      </c>
      <c r="F20" s="8">
        <v>0.57361111111111096</v>
      </c>
      <c r="G20" s="14" t="s">
        <v>60</v>
      </c>
      <c r="H20" s="14" t="s">
        <v>32</v>
      </c>
      <c r="I20" s="19">
        <f>VLOOKUP(E20,Hoja1!E:F,2,)</f>
        <v>90</v>
      </c>
      <c r="J20" s="6">
        <f>VLOOKUP(H20,Hoja1!A:C,3,)</f>
        <v>66</v>
      </c>
      <c r="K20" s="9">
        <f t="shared" si="0"/>
        <v>0.73333333333333328</v>
      </c>
    </row>
    <row r="21" spans="1:11" x14ac:dyDescent="0.35">
      <c r="A21" s="14">
        <v>20</v>
      </c>
      <c r="B21" s="6" t="s">
        <v>37</v>
      </c>
      <c r="C21" s="7">
        <v>45953</v>
      </c>
      <c r="D21" s="14" t="s">
        <v>38</v>
      </c>
      <c r="E21" s="6">
        <v>6</v>
      </c>
      <c r="F21" s="8">
        <v>0.57847222222222205</v>
      </c>
      <c r="G21" s="14" t="s">
        <v>61</v>
      </c>
      <c r="H21" s="14" t="s">
        <v>36</v>
      </c>
      <c r="I21" s="19">
        <f>VLOOKUP(E21,Hoja1!E:F,2,)</f>
        <v>90</v>
      </c>
      <c r="J21" s="6">
        <f>VLOOKUP(H21,Hoja1!A:C,3,)</f>
        <v>19.8</v>
      </c>
      <c r="K21" s="9">
        <f t="shared" si="0"/>
        <v>0.22</v>
      </c>
    </row>
    <row r="22" spans="1:11" x14ac:dyDescent="0.35">
      <c r="K22" s="9">
        <v>0.85</v>
      </c>
    </row>
    <row r="23" spans="1:11" x14ac:dyDescent="0.35"/>
    <row r="24" spans="1:11" x14ac:dyDescent="0.35"/>
    <row r="25" spans="1:11" x14ac:dyDescent="0.35"/>
    <row r="26" spans="1:11" x14ac:dyDescent="0.35"/>
    <row r="27" spans="1:11" x14ac:dyDescent="0.35"/>
    <row r="28" spans="1:11" x14ac:dyDescent="0.35"/>
    <row r="29" spans="1:11" x14ac:dyDescent="0.35"/>
    <row r="30" spans="1:11" x14ac:dyDescent="0.35"/>
    <row r="31" spans="1:11" x14ac:dyDescent="0.35"/>
    <row r="32" spans="1:11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</sheetData>
  <conditionalFormatting sqref="K2:K2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zoomScaleNormal="100" workbookViewId="0"/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62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63</v>
      </c>
      <c r="H2" s="6" t="s">
        <v>50</v>
      </c>
      <c r="I2" s="17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4">
        <v>2</v>
      </c>
      <c r="B3" s="6" t="s">
        <v>62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64</v>
      </c>
      <c r="H3" s="6" t="s">
        <v>50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4">
        <v>3</v>
      </c>
      <c r="B4" s="6" t="s">
        <v>62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65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4">
        <v>4</v>
      </c>
      <c r="B5" s="6" t="s">
        <v>62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66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4">
        <v>5</v>
      </c>
      <c r="B6" s="6" t="s">
        <v>62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67</v>
      </c>
      <c r="H6" s="6" t="s">
        <v>36</v>
      </c>
      <c r="I6" s="19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4">
        <v>6</v>
      </c>
      <c r="B7" s="6" t="s">
        <v>62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68</v>
      </c>
      <c r="H7" s="6">
        <v>3</v>
      </c>
      <c r="I7" s="19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4">
        <v>7</v>
      </c>
      <c r="B8" s="6" t="s">
        <v>62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45</v>
      </c>
      <c r="H8" s="6">
        <v>3</v>
      </c>
      <c r="I8" s="19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4">
        <v>8</v>
      </c>
      <c r="B9" s="6" t="s">
        <v>62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69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62</v>
      </c>
      <c r="C10" s="7">
        <v>45930</v>
      </c>
      <c r="D10" s="14">
        <v>722</v>
      </c>
      <c r="E10" s="6">
        <v>2</v>
      </c>
      <c r="F10" s="8">
        <v>0.32222222222222202</v>
      </c>
      <c r="G10" s="14" t="s">
        <v>70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62</v>
      </c>
      <c r="C11" s="7">
        <v>45930</v>
      </c>
      <c r="D11" s="14">
        <v>722</v>
      </c>
      <c r="E11" s="6">
        <v>2</v>
      </c>
      <c r="F11" s="8">
        <v>0.328472222222222</v>
      </c>
      <c r="G11" s="14" t="s">
        <v>71</v>
      </c>
      <c r="H11" s="14" t="s">
        <v>36</v>
      </c>
      <c r="I11" s="17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4">
        <v>11</v>
      </c>
      <c r="B12" s="6" t="s">
        <v>62</v>
      </c>
      <c r="C12" s="7">
        <v>45930</v>
      </c>
      <c r="D12" s="14">
        <v>722</v>
      </c>
      <c r="E12" s="6">
        <v>2</v>
      </c>
      <c r="F12" s="8">
        <v>0.33750000000000002</v>
      </c>
      <c r="G12" s="14" t="s">
        <v>59</v>
      </c>
      <c r="H12" s="14">
        <v>2</v>
      </c>
      <c r="I12" s="19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4">
        <v>12</v>
      </c>
      <c r="B13" s="6" t="s">
        <v>62</v>
      </c>
      <c r="C13" s="7">
        <v>45930</v>
      </c>
      <c r="D13" s="14">
        <v>722</v>
      </c>
      <c r="E13" s="6">
        <v>2</v>
      </c>
      <c r="F13" s="8">
        <v>0.34583333333333299</v>
      </c>
      <c r="G13" s="14" t="s">
        <v>72</v>
      </c>
      <c r="H13" s="14" t="s">
        <v>50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4">
        <v>13</v>
      </c>
      <c r="B14" s="6" t="s">
        <v>62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73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Normal="100" workbookViewId="0"/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74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63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4">
        <v>2</v>
      </c>
      <c r="B3" s="6" t="s">
        <v>74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64</v>
      </c>
      <c r="H3" s="6" t="s">
        <v>36</v>
      </c>
      <c r="I3" s="17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4">
        <v>3</v>
      </c>
      <c r="B4" s="6" t="s">
        <v>74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65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4">
        <v>4</v>
      </c>
      <c r="B5" s="6" t="s">
        <v>74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66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4">
        <v>5</v>
      </c>
      <c r="B6" s="6" t="s">
        <v>74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67</v>
      </c>
      <c r="H6" s="6">
        <v>2</v>
      </c>
      <c r="I6" s="19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4">
        <v>6</v>
      </c>
      <c r="B7" s="6" t="s">
        <v>74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68</v>
      </c>
      <c r="H7" s="6">
        <v>2</v>
      </c>
      <c r="I7" s="19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4">
        <v>7</v>
      </c>
      <c r="B8" s="6" t="s">
        <v>74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45</v>
      </c>
      <c r="H8" s="6" t="s">
        <v>36</v>
      </c>
      <c r="I8" s="19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4">
        <v>8</v>
      </c>
      <c r="B9" s="6" t="s">
        <v>74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69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74</v>
      </c>
      <c r="C10" s="7">
        <v>45930</v>
      </c>
      <c r="D10" s="14">
        <v>722</v>
      </c>
      <c r="E10" s="6">
        <v>2</v>
      </c>
      <c r="F10" s="8">
        <v>0.32152777777777802</v>
      </c>
      <c r="G10" s="14" t="s">
        <v>70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74</v>
      </c>
      <c r="C11" s="7">
        <v>45930</v>
      </c>
      <c r="D11" s="14">
        <v>722</v>
      </c>
      <c r="E11" s="6">
        <v>2</v>
      </c>
      <c r="F11" s="8">
        <v>0.327777777777778</v>
      </c>
      <c r="G11" s="14" t="s">
        <v>71</v>
      </c>
      <c r="H11" s="14">
        <v>2</v>
      </c>
      <c r="I11" s="17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4">
        <v>11</v>
      </c>
      <c r="B12" s="6" t="s">
        <v>74</v>
      </c>
      <c r="C12" s="7">
        <v>45930</v>
      </c>
      <c r="D12" s="14">
        <v>722</v>
      </c>
      <c r="E12" s="6">
        <v>2</v>
      </c>
      <c r="F12" s="8">
        <v>0.33680555555555602</v>
      </c>
      <c r="G12" s="14" t="s">
        <v>59</v>
      </c>
      <c r="H12" s="14">
        <v>3</v>
      </c>
      <c r="I12" s="19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4">
        <v>12</v>
      </c>
      <c r="B13" s="6" t="s">
        <v>74</v>
      </c>
      <c r="C13" s="7">
        <v>45930</v>
      </c>
      <c r="D13" s="14">
        <v>722</v>
      </c>
      <c r="E13" s="6">
        <v>2</v>
      </c>
      <c r="F13" s="8">
        <v>0.34722222222222199</v>
      </c>
      <c r="G13" s="14" t="s">
        <v>72</v>
      </c>
      <c r="H13" s="14" t="s">
        <v>36</v>
      </c>
      <c r="I13" s="19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4">
        <v>13</v>
      </c>
      <c r="B14" s="6" t="s">
        <v>74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73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Normal="100" workbookViewId="0"/>
  </sheetViews>
  <sheetFormatPr baseColWidth="10" defaultColWidth="11.453125" defaultRowHeight="15" customHeight="1" x14ac:dyDescent="0.35"/>
  <cols>
    <col min="1" max="1" width="11.453125" style="22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4" t="s">
        <v>75</v>
      </c>
      <c r="B1" s="6" t="s">
        <v>76</v>
      </c>
      <c r="C1" s="1" t="s">
        <v>77</v>
      </c>
      <c r="E1" s="6" t="s">
        <v>78</v>
      </c>
      <c r="F1" s="6" t="s">
        <v>8</v>
      </c>
    </row>
    <row r="2" spans="1:6" x14ac:dyDescent="0.35">
      <c r="A2" s="14">
        <v>0</v>
      </c>
      <c r="B2" s="6">
        <v>0</v>
      </c>
      <c r="C2" s="6">
        <f t="shared" ref="C2:C11" si="0">D2*90</f>
        <v>0</v>
      </c>
      <c r="D2" s="23">
        <f t="shared" ref="D2:D11" si="1">B2/150</f>
        <v>0</v>
      </c>
      <c r="E2" s="6">
        <v>1</v>
      </c>
      <c r="F2" s="6">
        <v>150</v>
      </c>
    </row>
    <row r="3" spans="1:6" x14ac:dyDescent="0.35">
      <c r="A3" s="14" t="s">
        <v>50</v>
      </c>
      <c r="B3" s="6">
        <v>15</v>
      </c>
      <c r="C3" s="6">
        <f t="shared" si="0"/>
        <v>9</v>
      </c>
      <c r="D3" s="23">
        <f t="shared" si="1"/>
        <v>0.1</v>
      </c>
      <c r="E3" s="6">
        <v>2</v>
      </c>
      <c r="F3" s="6">
        <v>90</v>
      </c>
    </row>
    <row r="4" spans="1:6" x14ac:dyDescent="0.35">
      <c r="A4" s="14" t="s">
        <v>36</v>
      </c>
      <c r="B4" s="6">
        <v>33</v>
      </c>
      <c r="C4" s="6">
        <f t="shared" si="0"/>
        <v>19.8</v>
      </c>
      <c r="D4" s="23">
        <f t="shared" si="1"/>
        <v>0.22</v>
      </c>
      <c r="E4" s="6">
        <v>3</v>
      </c>
      <c r="F4" s="6">
        <v>50</v>
      </c>
    </row>
    <row r="5" spans="1:6" x14ac:dyDescent="0.35">
      <c r="A5" s="14">
        <v>2</v>
      </c>
      <c r="B5" s="6">
        <v>45</v>
      </c>
      <c r="C5" s="6">
        <f t="shared" si="0"/>
        <v>27</v>
      </c>
      <c r="D5" s="23">
        <f t="shared" si="1"/>
        <v>0.3</v>
      </c>
      <c r="E5" s="6">
        <v>4</v>
      </c>
      <c r="F5" s="6">
        <v>77</v>
      </c>
    </row>
    <row r="6" spans="1:6" x14ac:dyDescent="0.35">
      <c r="A6" s="14">
        <v>3</v>
      </c>
      <c r="B6" s="6">
        <v>90</v>
      </c>
      <c r="C6" s="6">
        <f t="shared" si="0"/>
        <v>54</v>
      </c>
      <c r="D6" s="23">
        <f t="shared" si="1"/>
        <v>0.6</v>
      </c>
      <c r="E6" s="6">
        <v>5</v>
      </c>
      <c r="F6" s="6">
        <v>77</v>
      </c>
    </row>
    <row r="7" spans="1:6" x14ac:dyDescent="0.35">
      <c r="A7" s="14" t="s">
        <v>32</v>
      </c>
      <c r="B7" s="6">
        <v>110</v>
      </c>
      <c r="C7" s="6">
        <f t="shared" si="0"/>
        <v>66</v>
      </c>
      <c r="D7" s="23">
        <f t="shared" si="1"/>
        <v>0.73333333333333328</v>
      </c>
      <c r="E7" s="6">
        <v>6</v>
      </c>
      <c r="F7" s="6">
        <v>90</v>
      </c>
    </row>
    <row r="8" spans="1:6" x14ac:dyDescent="0.35">
      <c r="A8" s="14" t="s">
        <v>20</v>
      </c>
      <c r="B8" s="6">
        <v>110</v>
      </c>
      <c r="C8" s="6">
        <f t="shared" si="0"/>
        <v>66</v>
      </c>
      <c r="D8" s="23">
        <f t="shared" si="1"/>
        <v>0.73333333333333328</v>
      </c>
    </row>
    <row r="9" spans="1:6" x14ac:dyDescent="0.35">
      <c r="A9" s="14" t="s">
        <v>79</v>
      </c>
      <c r="B9" s="6">
        <v>130</v>
      </c>
      <c r="C9" s="6">
        <f t="shared" si="0"/>
        <v>78</v>
      </c>
      <c r="D9" s="23">
        <f t="shared" si="1"/>
        <v>0.8666666666666667</v>
      </c>
    </row>
    <row r="10" spans="1:6" x14ac:dyDescent="0.35">
      <c r="A10" s="14">
        <v>5</v>
      </c>
      <c r="B10" s="6">
        <v>140</v>
      </c>
      <c r="C10" s="6">
        <f t="shared" si="0"/>
        <v>84</v>
      </c>
      <c r="D10" s="23">
        <f t="shared" si="1"/>
        <v>0.93333333333333335</v>
      </c>
    </row>
    <row r="11" spans="1:6" x14ac:dyDescent="0.35">
      <c r="A11" s="14" t="s">
        <v>80</v>
      </c>
      <c r="B11" s="6">
        <v>150</v>
      </c>
      <c r="C11" s="6">
        <f t="shared" si="0"/>
        <v>90</v>
      </c>
      <c r="D11" s="23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51630413-D5D4-4AF8-8AB4-52673D61DB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ED85C9-143A-4790-B019-E70462F95D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B16 PB1374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'B16 PB1374'!Área_de_impresión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3</cp:revision>
  <dcterms:created xsi:type="dcterms:W3CDTF">2023-08-07T13:34:27Z</dcterms:created>
  <dcterms:modified xsi:type="dcterms:W3CDTF">2025-11-03T23:07:29Z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